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Rubens\Desktop\"/>
    </mc:Choice>
  </mc:AlternateContent>
  <xr:revisionPtr revIDLastSave="0" documentId="13_ncr:1_{6C7B7D52-D7EF-472D-9734-35AC1EB4EF7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E41" i="1"/>
  <c r="E26" i="1"/>
  <c r="D26" i="1"/>
  <c r="E21" i="1"/>
  <c r="D21" i="1"/>
  <c r="F36" i="1"/>
  <c r="F33" i="1"/>
  <c r="F32" i="1"/>
  <c r="F35" i="1" s="1"/>
  <c r="F30" i="1"/>
  <c r="F11" i="1"/>
  <c r="F39" i="1" s="1"/>
  <c r="E36" i="1"/>
  <c r="E30" i="1"/>
  <c r="E32" i="1" s="1"/>
  <c r="E27" i="1"/>
  <c r="D36" i="1"/>
  <c r="D30" i="1"/>
  <c r="D27" i="1"/>
  <c r="D11" i="1"/>
  <c r="D19" i="1" s="1"/>
  <c r="F7" i="1"/>
  <c r="E25" i="1" s="1"/>
  <c r="F37" i="1" l="1"/>
  <c r="E24" i="1"/>
  <c r="E28" i="1" s="1"/>
  <c r="F12" i="1"/>
  <c r="F14" i="1"/>
  <c r="E11" i="1"/>
  <c r="E12" i="1" s="1"/>
  <c r="E33" i="1"/>
  <c r="E31" i="1"/>
  <c r="E35" i="1"/>
  <c r="D17" i="1"/>
  <c r="D18" i="1"/>
  <c r="D16" i="1"/>
  <c r="D32" i="1"/>
  <c r="D33" i="1"/>
  <c r="D12" i="1"/>
  <c r="D39" i="1"/>
  <c r="F41" i="1"/>
  <c r="F28" i="1"/>
  <c r="F23" i="1"/>
  <c r="D41" i="1"/>
  <c r="D31" i="1" l="1"/>
  <c r="D37" i="1" s="1"/>
  <c r="E16" i="1"/>
  <c r="E39" i="1"/>
  <c r="E17" i="1"/>
  <c r="D35" i="1"/>
  <c r="F43" i="1"/>
  <c r="F46" i="1" s="1"/>
  <c r="F47" i="1" s="1"/>
  <c r="F29" i="1"/>
  <c r="E14" i="1"/>
  <c r="E37" i="1"/>
  <c r="D28" i="1"/>
  <c r="D14" i="1"/>
  <c r="E23" i="1" l="1"/>
  <c r="E29" i="1" s="1"/>
  <c r="D22" i="1"/>
  <c r="D23" i="1" s="1"/>
  <c r="D29" i="1" s="1"/>
  <c r="E43" i="1" l="1"/>
  <c r="D43" i="1"/>
  <c r="D46" i="1" s="1"/>
  <c r="D47" i="1" s="1"/>
  <c r="E46" i="1" l="1"/>
  <c r="E47" i="1" s="1"/>
</calcChain>
</file>

<file path=xl/sharedStrings.xml><?xml version="1.0" encoding="utf-8"?>
<sst xmlns="http://schemas.openxmlformats.org/spreadsheetml/2006/main" count="56" uniqueCount="53">
  <si>
    <t>( -) c.m.v  Custo Mercadoria Vendida.</t>
  </si>
  <si>
    <t>IMPOSTOS......</t>
  </si>
  <si>
    <t>(-) Cofins</t>
  </si>
  <si>
    <t xml:space="preserve">(-) Pis </t>
  </si>
  <si>
    <t>(-) Simples nacional DAS</t>
  </si>
  <si>
    <t>(=) Lucro bruto..............................</t>
  </si>
  <si>
    <t xml:space="preserve"> </t>
  </si>
  <si>
    <t>( +) Credito de PIS......</t>
  </si>
  <si>
    <t>(+) Credito de COFINS........</t>
  </si>
  <si>
    <t>(+) Credito IPI.......................</t>
  </si>
  <si>
    <t>( - ) Devolução de vendas</t>
  </si>
  <si>
    <t>( = ) TOTAL DE IMPOSTOS</t>
  </si>
  <si>
    <t>(=) TOTAL DOS CREDITOS</t>
  </si>
  <si>
    <t>(=) SALDO DE IMPOSTOS A RECOLHER</t>
  </si>
  <si>
    <t>(=) TOTAL CUSTO FOLHA</t>
  </si>
  <si>
    <t>(-) TOTAL DAS DESPESAS OPERACIONAIS</t>
  </si>
  <si>
    <t>LUCRO REAL</t>
  </si>
  <si>
    <t>(=)RESULTADO ANTES DO IR</t>
  </si>
  <si>
    <t>PERCENTUAL DO RESULTADO</t>
  </si>
  <si>
    <t>LUCRO PRESUMIDO</t>
  </si>
  <si>
    <t xml:space="preserve">( - )  Folha de Pagamento </t>
  </si>
  <si>
    <t>(-)  PRO LABORE</t>
  </si>
  <si>
    <t>( - )  INSS S/ PRO LABORE</t>
  </si>
  <si>
    <t xml:space="preserve">SIMULAÇÃO DE CUSTO FISCAL/TRIBUTARIO </t>
  </si>
  <si>
    <t xml:space="preserve">   Despesas.</t>
  </si>
  <si>
    <t>(-) IMPOSTO DE RENDA</t>
  </si>
  <si>
    <t>(-) CONTRIBUIÇÃO SOCIAL</t>
  </si>
  <si>
    <t>SIMPLES NACION</t>
  </si>
  <si>
    <t>FATURAMENTO ANUAL / VENDAS</t>
  </si>
  <si>
    <t>Despesas totais operacionais</t>
  </si>
  <si>
    <t xml:space="preserve">(-) ICMS </t>
  </si>
  <si>
    <t>(+) Outros... Creditos ICMS E  OUTROS</t>
  </si>
  <si>
    <t>( - ) F.G.T. S s/ FOLHA</t>
  </si>
  <si>
    <t>( - )  Provisão de Férias</t>
  </si>
  <si>
    <t>( - ) Provisão de 13º salario</t>
  </si>
  <si>
    <t>( - ) I.N.S.S.   SOBRE FOLHA</t>
  </si>
  <si>
    <t>( - )  I.P.I.............................</t>
  </si>
  <si>
    <t>CONTRIBUIÇÃO SOCIAL...CSLL</t>
  </si>
  <si>
    <t>IMPOSTO DE RENDA........IRPJ</t>
  </si>
  <si>
    <t xml:space="preserve">(-) depreciação  </t>
  </si>
  <si>
    <t>(=) RESULTADO  FINAL APURADO.....</t>
  </si>
  <si>
    <t>Total das VENDAS</t>
  </si>
  <si>
    <t>Total das compras com ST</t>
  </si>
  <si>
    <t>Total da folha de pagt.</t>
  </si>
  <si>
    <t>Total geral das COMPRAS</t>
  </si>
  <si>
    <t>Acrescimos  devido regimes</t>
  </si>
  <si>
    <t>Total das vendas Tibutadas</t>
  </si>
  <si>
    <t>Total das compras com  ICMS- Tribut.</t>
  </si>
  <si>
    <t>VERDE</t>
  </si>
  <si>
    <t>MODELO EXECUTÁVEL</t>
  </si>
  <si>
    <t>Preencher só os campos em</t>
  </si>
  <si>
    <t>SIMULADOR DE REGIMES   -  INDUSTRIA</t>
  </si>
  <si>
    <t>SIMULAÇÃO DE RESULTADOS - SIMPLES,   LUCRO PRESUMIDO  X   LUCRO 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</si>
</sst>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haroni"/>
      <charset val="177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haroni"/>
    </font>
    <font>
      <sz val="11"/>
      <color theme="1"/>
      <name val="Aharoni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theme="1"/>
      <name val="Bahnschrift SemiBold"/>
      <family val="2"/>
    </font>
    <font>
      <b/>
      <sz val="11"/>
      <color theme="1"/>
      <name val="Aharoni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6" fillId="0" borderId="1" xfId="0" applyFont="1" applyBorder="1"/>
    <xf numFmtId="43" fontId="6" fillId="0" borderId="4" xfId="1" applyFont="1" applyBorder="1"/>
    <xf numFmtId="0" fontId="5" fillId="2" borderId="1" xfId="0" applyFont="1" applyFill="1" applyBorder="1"/>
    <xf numFmtId="43" fontId="5" fillId="2" borderId="4" xfId="1" applyFont="1" applyFill="1" applyBorder="1"/>
    <xf numFmtId="0" fontId="9" fillId="2" borderId="1" xfId="0" applyFont="1" applyFill="1" applyBorder="1"/>
    <xf numFmtId="43" fontId="9" fillId="2" borderId="4" xfId="1" applyFont="1" applyFill="1" applyBorder="1"/>
    <xf numFmtId="0" fontId="4" fillId="2" borderId="1" xfId="0" applyFont="1" applyFill="1" applyBorder="1"/>
    <xf numFmtId="43" fontId="4" fillId="3" borderId="1" xfId="1" applyFont="1" applyFill="1" applyBorder="1"/>
    <xf numFmtId="43" fontId="6" fillId="3" borderId="1" xfId="1" applyFont="1" applyFill="1" applyBorder="1"/>
    <xf numFmtId="43" fontId="5" fillId="3" borderId="1" xfId="1" applyFont="1" applyFill="1" applyBorder="1"/>
    <xf numFmtId="43" fontId="9" fillId="3" borderId="1" xfId="1" applyFont="1" applyFill="1" applyBorder="1"/>
    <xf numFmtId="0" fontId="0" fillId="0" borderId="0" xfId="0" applyAlignment="1">
      <alignment horizontal="center"/>
    </xf>
    <xf numFmtId="43" fontId="4" fillId="2" borderId="4" xfId="1" applyFont="1" applyFill="1" applyBorder="1"/>
    <xf numFmtId="43" fontId="13" fillId="2" borderId="4" xfId="1" applyFont="1" applyFill="1" applyBorder="1"/>
    <xf numFmtId="0" fontId="9" fillId="5" borderId="1" xfId="0" applyFont="1" applyFill="1" applyBorder="1"/>
    <xf numFmtId="43" fontId="9" fillId="5" borderId="4" xfId="1" applyFont="1" applyFill="1" applyBorder="1"/>
    <xf numFmtId="43" fontId="9" fillId="5" borderId="1" xfId="1" applyFont="1" applyFill="1" applyBorder="1"/>
    <xf numFmtId="43" fontId="6" fillId="5" borderId="5" xfId="1" applyFont="1" applyFill="1" applyBorder="1"/>
    <xf numFmtId="43" fontId="6" fillId="5" borderId="5" xfId="0" applyNumberFormat="1" applyFont="1" applyFill="1" applyBorder="1"/>
    <xf numFmtId="0" fontId="15" fillId="6" borderId="10" xfId="0" applyFont="1" applyFill="1" applyBorder="1"/>
    <xf numFmtId="43" fontId="15" fillId="6" borderId="12" xfId="1" applyFont="1" applyFill="1" applyBorder="1"/>
    <xf numFmtId="43" fontId="15" fillId="6" borderId="10" xfId="1" applyFont="1" applyFill="1" applyBorder="1"/>
    <xf numFmtId="43" fontId="16" fillId="6" borderId="11" xfId="0" applyNumberFormat="1" applyFont="1" applyFill="1" applyBorder="1"/>
    <xf numFmtId="9" fontId="7" fillId="2" borderId="4" xfId="1" applyNumberFormat="1" applyFont="1" applyFill="1" applyBorder="1"/>
    <xf numFmtId="9" fontId="5" fillId="2" borderId="4" xfId="1" applyNumberFormat="1" applyFont="1" applyFill="1" applyBorder="1"/>
    <xf numFmtId="0" fontId="9" fillId="6" borderId="1" xfId="0" applyFont="1" applyFill="1" applyBorder="1"/>
    <xf numFmtId="43" fontId="9" fillId="6" borderId="4" xfId="1" applyFont="1" applyFill="1" applyBorder="1"/>
    <xf numFmtId="43" fontId="9" fillId="6" borderId="1" xfId="1" applyFont="1" applyFill="1" applyBorder="1"/>
    <xf numFmtId="43" fontId="6" fillId="6" borderId="5" xfId="0" applyNumberFormat="1" applyFont="1" applyFill="1" applyBorder="1"/>
    <xf numFmtId="43" fontId="8" fillId="3" borderId="1" xfId="0" applyNumberFormat="1" applyFont="1" applyFill="1" applyBorder="1"/>
    <xf numFmtId="43" fontId="4" fillId="3" borderId="5" xfId="0" applyNumberFormat="1" applyFont="1" applyFill="1" applyBorder="1"/>
    <xf numFmtId="43" fontId="4" fillId="3" borderId="5" xfId="1" applyFont="1" applyFill="1" applyBorder="1"/>
    <xf numFmtId="43" fontId="6" fillId="3" borderId="5" xfId="1" applyFont="1" applyFill="1" applyBorder="1"/>
    <xf numFmtId="0" fontId="4" fillId="3" borderId="5" xfId="0" applyFont="1" applyFill="1" applyBorder="1"/>
    <xf numFmtId="43" fontId="6" fillId="3" borderId="5" xfId="0" applyNumberFormat="1" applyFont="1" applyFill="1" applyBorder="1"/>
    <xf numFmtId="2" fontId="2" fillId="7" borderId="9" xfId="0" applyNumberFormat="1" applyFont="1" applyFill="1" applyBorder="1" applyAlignment="1">
      <alignment horizontal="center"/>
    </xf>
    <xf numFmtId="2" fontId="6" fillId="7" borderId="9" xfId="0" applyNumberFormat="1" applyFont="1" applyFill="1" applyBorder="1" applyAlignment="1">
      <alignment horizontal="center"/>
    </xf>
    <xf numFmtId="0" fontId="2" fillId="5" borderId="2" xfId="0" applyFont="1" applyFill="1" applyBorder="1"/>
    <xf numFmtId="43" fontId="4" fillId="5" borderId="3" xfId="1" applyFont="1" applyFill="1" applyBorder="1"/>
    <xf numFmtId="43" fontId="6" fillId="5" borderId="2" xfId="1" applyFont="1" applyFill="1" applyBorder="1" applyAlignment="1">
      <alignment horizontal="center"/>
    </xf>
    <xf numFmtId="0" fontId="3" fillId="2" borderId="1" xfId="0" applyFont="1" applyFill="1" applyBorder="1"/>
    <xf numFmtId="0" fontId="0" fillId="4" borderId="13" xfId="0" applyFill="1" applyBorder="1"/>
    <xf numFmtId="0" fontId="2" fillId="0" borderId="1" xfId="0" applyFont="1" applyFill="1" applyBorder="1" applyAlignment="1">
      <alignment horizontal="center"/>
    </xf>
    <xf numFmtId="0" fontId="3" fillId="2" borderId="4" xfId="0" applyFont="1" applyFill="1" applyBorder="1"/>
    <xf numFmtId="0" fontId="0" fillId="6" borderId="9" xfId="0" applyFill="1" applyBorder="1"/>
    <xf numFmtId="0" fontId="11" fillId="8" borderId="9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/>
    </xf>
    <xf numFmtId="43" fontId="2" fillId="10" borderId="9" xfId="1" applyFont="1" applyFill="1" applyBorder="1" applyAlignment="1">
      <alignment horizontal="center"/>
    </xf>
    <xf numFmtId="43" fontId="2" fillId="10" borderId="9" xfId="1" applyFont="1" applyFill="1" applyBorder="1"/>
    <xf numFmtId="0" fontId="0" fillId="0" borderId="13" xfId="0" applyBorder="1"/>
    <xf numFmtId="0" fontId="0" fillId="0" borderId="16" xfId="0" applyFill="1" applyBorder="1"/>
    <xf numFmtId="0" fontId="0" fillId="0" borderId="16" xfId="0" applyBorder="1"/>
    <xf numFmtId="0" fontId="0" fillId="5" borderId="17" xfId="0" applyFill="1" applyBorder="1"/>
    <xf numFmtId="43" fontId="6" fillId="5" borderId="18" xfId="1" applyFont="1" applyFill="1" applyBorder="1" applyAlignment="1">
      <alignment horizontal="center"/>
    </xf>
    <xf numFmtId="0" fontId="2" fillId="0" borderId="16" xfId="0" applyFont="1" applyBorder="1"/>
    <xf numFmtId="0" fontId="0" fillId="5" borderId="16" xfId="0" applyFill="1" applyBorder="1"/>
    <xf numFmtId="0" fontId="2" fillId="5" borderId="16" xfId="0" applyFont="1" applyFill="1" applyBorder="1"/>
    <xf numFmtId="43" fontId="6" fillId="3" borderId="19" xfId="1" applyFont="1" applyFill="1" applyBorder="1"/>
    <xf numFmtId="43" fontId="6" fillId="5" borderId="19" xfId="1" applyFont="1" applyFill="1" applyBorder="1"/>
    <xf numFmtId="0" fontId="0" fillId="0" borderId="16" xfId="0" applyFont="1" applyBorder="1"/>
    <xf numFmtId="43" fontId="4" fillId="3" borderId="19" xfId="1" applyFont="1" applyFill="1" applyBorder="1"/>
    <xf numFmtId="0" fontId="12" fillId="0" borderId="16" xfId="0" applyFont="1" applyBorder="1"/>
    <xf numFmtId="0" fontId="2" fillId="6" borderId="16" xfId="0" applyFont="1" applyFill="1" applyBorder="1"/>
    <xf numFmtId="0" fontId="14" fillId="6" borderId="20" xfId="0" applyFont="1" applyFill="1" applyBorder="1"/>
    <xf numFmtId="0" fontId="11" fillId="2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34" workbookViewId="0">
      <selection activeCell="H40" sqref="H40"/>
    </sheetView>
  </sheetViews>
  <sheetFormatPr defaultRowHeight="15" x14ac:dyDescent="0.25"/>
  <cols>
    <col min="1" max="1" width="3.28515625" customWidth="1"/>
    <col min="2" max="2" width="33.42578125" customWidth="1"/>
    <col min="3" max="3" width="6.7109375" customWidth="1"/>
    <col min="4" max="4" width="16.85546875" customWidth="1"/>
    <col min="5" max="5" width="18.5703125" customWidth="1"/>
    <col min="6" max="6" width="16.28515625" customWidth="1"/>
  </cols>
  <sheetData>
    <row r="1" spans="1:8" ht="15.75" thickBot="1" x14ac:dyDescent="0.3">
      <c r="A1" s="51"/>
      <c r="B1" s="71" t="s">
        <v>23</v>
      </c>
      <c r="C1" s="72"/>
      <c r="D1" s="72"/>
      <c r="E1" s="72"/>
      <c r="F1" s="73"/>
    </row>
    <row r="2" spans="1:8" ht="15.75" thickBot="1" x14ac:dyDescent="0.3">
      <c r="A2" s="77" t="s">
        <v>51</v>
      </c>
      <c r="B2" s="78"/>
      <c r="C2" s="78"/>
      <c r="D2" s="78"/>
      <c r="E2" s="78"/>
      <c r="F2" s="79"/>
    </row>
    <row r="3" spans="1:8" ht="15.75" thickBot="1" x14ac:dyDescent="0.3">
      <c r="A3" s="42"/>
      <c r="B3" s="69" t="s">
        <v>52</v>
      </c>
      <c r="C3" s="69"/>
      <c r="D3" s="69"/>
      <c r="E3" s="69"/>
      <c r="F3" s="70"/>
    </row>
    <row r="4" spans="1:8" ht="15.75" thickBot="1" x14ac:dyDescent="0.3">
      <c r="A4" s="52"/>
      <c r="B4" s="43"/>
      <c r="C4" s="47"/>
      <c r="D4" s="80" t="s">
        <v>41</v>
      </c>
      <c r="E4" s="81"/>
      <c r="F4" s="49">
        <v>1001757</v>
      </c>
    </row>
    <row r="5" spans="1:8" ht="15.75" thickBot="1" x14ac:dyDescent="0.3">
      <c r="A5" s="52"/>
      <c r="B5" s="43"/>
      <c r="C5" s="47"/>
      <c r="D5" s="80" t="s">
        <v>42</v>
      </c>
      <c r="E5" s="81"/>
      <c r="F5" s="49">
        <v>0</v>
      </c>
    </row>
    <row r="6" spans="1:8" ht="15.75" thickBot="1" x14ac:dyDescent="0.3">
      <c r="A6" s="52"/>
      <c r="B6" s="67" t="s">
        <v>49</v>
      </c>
      <c r="C6" s="47"/>
      <c r="D6" s="80" t="s">
        <v>47</v>
      </c>
      <c r="E6" s="81"/>
      <c r="F6" s="49">
        <v>596729</v>
      </c>
    </row>
    <row r="7" spans="1:8" ht="15.75" thickBot="1" x14ac:dyDescent="0.3">
      <c r="A7" s="53"/>
      <c r="B7" s="41"/>
      <c r="C7" s="44"/>
      <c r="D7" s="80" t="s">
        <v>44</v>
      </c>
      <c r="E7" s="81"/>
      <c r="F7" s="49">
        <f>SUM(F5:F6)</f>
        <v>596729</v>
      </c>
    </row>
    <row r="8" spans="1:8" ht="15.75" thickBot="1" x14ac:dyDescent="0.3">
      <c r="A8" s="53"/>
      <c r="B8" s="66" t="s">
        <v>50</v>
      </c>
      <c r="C8" s="44"/>
      <c r="D8" s="80" t="s">
        <v>46</v>
      </c>
      <c r="E8" s="81"/>
      <c r="F8" s="49">
        <v>596729</v>
      </c>
    </row>
    <row r="9" spans="1:8" ht="15.75" thickBot="1" x14ac:dyDescent="0.3">
      <c r="A9" s="53"/>
      <c r="B9" s="68" t="s">
        <v>48</v>
      </c>
      <c r="C9" s="44"/>
      <c r="D9" s="80" t="s">
        <v>43</v>
      </c>
      <c r="E9" s="81"/>
      <c r="F9" s="50">
        <v>260000</v>
      </c>
    </row>
    <row r="10" spans="1:8" ht="15.75" thickBot="1" x14ac:dyDescent="0.3">
      <c r="A10" s="53"/>
      <c r="B10" s="41"/>
      <c r="C10" s="44"/>
      <c r="D10" s="48" t="s">
        <v>19</v>
      </c>
      <c r="E10" s="46" t="s">
        <v>16</v>
      </c>
      <c r="F10" s="45" t="s">
        <v>27</v>
      </c>
    </row>
    <row r="11" spans="1:8" x14ac:dyDescent="0.25">
      <c r="A11" s="54"/>
      <c r="B11" s="38" t="s">
        <v>28</v>
      </c>
      <c r="C11" s="39">
        <v>100</v>
      </c>
      <c r="D11" s="40">
        <f>(F4)</f>
        <v>1001757</v>
      </c>
      <c r="E11" s="40">
        <f>(F11)</f>
        <v>1001757</v>
      </c>
      <c r="F11" s="55">
        <f>(F4)</f>
        <v>1001757</v>
      </c>
    </row>
    <row r="12" spans="1:8" x14ac:dyDescent="0.25">
      <c r="A12" s="53"/>
      <c r="B12" s="7" t="s">
        <v>0</v>
      </c>
      <c r="C12" s="24" t="s">
        <v>6</v>
      </c>
      <c r="D12" s="8">
        <f>(D11*50%)</f>
        <v>500878.5</v>
      </c>
      <c r="E12" s="8">
        <f>(E11*50%)</f>
        <v>500878.5</v>
      </c>
      <c r="F12" s="31">
        <f>(F11*50%)</f>
        <v>500878.5</v>
      </c>
      <c r="H12" s="12"/>
    </row>
    <row r="13" spans="1:8" x14ac:dyDescent="0.25">
      <c r="A13" s="53"/>
      <c r="B13" s="7" t="s">
        <v>10</v>
      </c>
      <c r="C13" s="13"/>
      <c r="D13" s="8">
        <v>0</v>
      </c>
      <c r="E13" s="8">
        <v>0</v>
      </c>
      <c r="F13" s="32">
        <v>0</v>
      </c>
    </row>
    <row r="14" spans="1:8" x14ac:dyDescent="0.25">
      <c r="A14" s="56"/>
      <c r="B14" s="1" t="s">
        <v>5</v>
      </c>
      <c r="C14" s="2"/>
      <c r="D14" s="9">
        <f>(D11-D12-D13)</f>
        <v>500878.5</v>
      </c>
      <c r="E14" s="30">
        <f>(E11-E12-E13)</f>
        <v>500878.5</v>
      </c>
      <c r="F14" s="33">
        <f>(F11-F12-F13)</f>
        <v>500878.5</v>
      </c>
    </row>
    <row r="15" spans="1:8" x14ac:dyDescent="0.25">
      <c r="A15" s="53"/>
      <c r="B15" s="3" t="s">
        <v>1</v>
      </c>
      <c r="C15" s="4"/>
      <c r="D15" s="10"/>
      <c r="E15" s="10"/>
      <c r="F15" s="34"/>
    </row>
    <row r="16" spans="1:8" x14ac:dyDescent="0.25">
      <c r="A16" s="53"/>
      <c r="B16" s="3" t="s">
        <v>3</v>
      </c>
      <c r="C16" s="4"/>
      <c r="D16" s="10">
        <f>(D11*0.65%)</f>
        <v>6511.4205000000002</v>
      </c>
      <c r="E16" s="10">
        <f>(E11*1.65%)</f>
        <v>16528.9905</v>
      </c>
      <c r="F16" s="34">
        <v>0</v>
      </c>
    </row>
    <row r="17" spans="1:6" x14ac:dyDescent="0.25">
      <c r="A17" s="53"/>
      <c r="B17" s="3" t="s">
        <v>2</v>
      </c>
      <c r="C17" s="4"/>
      <c r="D17" s="10">
        <f>(D11*3%)</f>
        <v>30052.71</v>
      </c>
      <c r="E17" s="10">
        <f>(E11*7.6%)</f>
        <v>76133.531999999992</v>
      </c>
      <c r="F17" s="34">
        <v>0</v>
      </c>
    </row>
    <row r="18" spans="1:6" x14ac:dyDescent="0.25">
      <c r="A18" s="53"/>
      <c r="B18" s="3" t="s">
        <v>25</v>
      </c>
      <c r="C18" s="4"/>
      <c r="D18" s="10">
        <f>(D11*1.2%)</f>
        <v>12021.084000000001</v>
      </c>
      <c r="E18" s="10">
        <v>0</v>
      </c>
      <c r="F18" s="34">
        <v>0</v>
      </c>
    </row>
    <row r="19" spans="1:6" x14ac:dyDescent="0.25">
      <c r="A19" s="53"/>
      <c r="B19" s="3" t="s">
        <v>26</v>
      </c>
      <c r="C19" s="4"/>
      <c r="D19" s="10">
        <f>(D11*1.08%)</f>
        <v>10818.9756</v>
      </c>
      <c r="E19" s="10">
        <v>0</v>
      </c>
      <c r="F19" s="34">
        <v>0</v>
      </c>
    </row>
    <row r="20" spans="1:6" x14ac:dyDescent="0.25">
      <c r="A20" s="53"/>
      <c r="B20" s="3" t="s">
        <v>30</v>
      </c>
      <c r="C20" s="4"/>
      <c r="D20" s="10">
        <f>(F8*12%)</f>
        <v>71607.48</v>
      </c>
      <c r="E20" s="10">
        <f>(F8*12%)</f>
        <v>71607.48</v>
      </c>
      <c r="F20" s="34">
        <v>0</v>
      </c>
    </row>
    <row r="21" spans="1:6" x14ac:dyDescent="0.25">
      <c r="A21" s="53"/>
      <c r="B21" s="3" t="s">
        <v>36</v>
      </c>
      <c r="C21" s="4"/>
      <c r="D21" s="10">
        <f>(D11*5%)</f>
        <v>50087.850000000006</v>
      </c>
      <c r="E21" s="10">
        <f>(E11*5%)</f>
        <v>50087.850000000006</v>
      </c>
      <c r="F21" s="34">
        <v>0</v>
      </c>
    </row>
    <row r="22" spans="1:6" x14ac:dyDescent="0.25">
      <c r="A22" s="53"/>
      <c r="B22" s="3" t="s">
        <v>4</v>
      </c>
      <c r="C22" s="4"/>
      <c r="D22" s="10">
        <f>(D11*C22%)</f>
        <v>0</v>
      </c>
      <c r="E22" s="10">
        <v>0</v>
      </c>
      <c r="F22" s="32">
        <v>86505</v>
      </c>
    </row>
    <row r="23" spans="1:6" x14ac:dyDescent="0.25">
      <c r="A23" s="57"/>
      <c r="B23" s="15" t="s">
        <v>11</v>
      </c>
      <c r="C23" s="16"/>
      <c r="D23" s="17">
        <f>SUM(D16:D22)</f>
        <v>181099.52009999999</v>
      </c>
      <c r="E23" s="17">
        <f>SUM(E15:E22)</f>
        <v>214357.85250000001</v>
      </c>
      <c r="F23" s="18">
        <f>SUM(F16:F22)</f>
        <v>86505</v>
      </c>
    </row>
    <row r="24" spans="1:6" x14ac:dyDescent="0.25">
      <c r="A24" s="53"/>
      <c r="B24" s="3" t="s">
        <v>7</v>
      </c>
      <c r="C24" s="4"/>
      <c r="D24" s="10">
        <v>0</v>
      </c>
      <c r="E24" s="10">
        <f>(F7*1.65%)</f>
        <v>9846.0285000000003</v>
      </c>
      <c r="F24" s="34">
        <v>0</v>
      </c>
    </row>
    <row r="25" spans="1:6" x14ac:dyDescent="0.25">
      <c r="A25" s="53"/>
      <c r="B25" s="3" t="s">
        <v>8</v>
      </c>
      <c r="C25" s="4"/>
      <c r="D25" s="10">
        <v>0</v>
      </c>
      <c r="E25" s="10">
        <f>(F7*7.6%)</f>
        <v>45351.404000000002</v>
      </c>
      <c r="F25" s="34">
        <v>0</v>
      </c>
    </row>
    <row r="26" spans="1:6" x14ac:dyDescent="0.25">
      <c r="A26" s="53"/>
      <c r="B26" s="3" t="s">
        <v>9</v>
      </c>
      <c r="C26" s="4"/>
      <c r="D26" s="10">
        <f>(F7*4.5%)</f>
        <v>26852.805</v>
      </c>
      <c r="E26" s="10">
        <f>(F7*4.5%)</f>
        <v>26852.805</v>
      </c>
      <c r="F26" s="34">
        <v>0</v>
      </c>
    </row>
    <row r="27" spans="1:6" x14ac:dyDescent="0.25">
      <c r="A27" s="53"/>
      <c r="B27" s="3" t="s">
        <v>31</v>
      </c>
      <c r="C27" s="4"/>
      <c r="D27" s="10">
        <f>(F6*9.6%)</f>
        <v>57285.984000000004</v>
      </c>
      <c r="E27" s="10">
        <f>(F6*9.6%)</f>
        <v>57285.984000000004</v>
      </c>
      <c r="F27" s="34"/>
    </row>
    <row r="28" spans="1:6" x14ac:dyDescent="0.25">
      <c r="A28" s="53"/>
      <c r="B28" s="5" t="s">
        <v>12</v>
      </c>
      <c r="C28" s="6"/>
      <c r="D28" s="11">
        <f>SUM(D24:D27)</f>
        <v>84138.789000000004</v>
      </c>
      <c r="E28" s="11">
        <f>SUM(E24:E27)</f>
        <v>139336.22150000001</v>
      </c>
      <c r="F28" s="34">
        <f>SUM(F24:F27)</f>
        <v>0</v>
      </c>
    </row>
    <row r="29" spans="1:6" x14ac:dyDescent="0.25">
      <c r="A29" s="58"/>
      <c r="B29" s="15" t="s">
        <v>13</v>
      </c>
      <c r="C29" s="16"/>
      <c r="D29" s="17">
        <f>(D23-D28)</f>
        <v>96960.73109999999</v>
      </c>
      <c r="E29" s="17">
        <f>(E23-E28)</f>
        <v>75021.630999999994</v>
      </c>
      <c r="F29" s="19">
        <f>(F23-F28)</f>
        <v>86505</v>
      </c>
    </row>
    <row r="30" spans="1:6" x14ac:dyDescent="0.25">
      <c r="A30" s="53"/>
      <c r="B30" s="3" t="s">
        <v>20</v>
      </c>
      <c r="C30" s="4"/>
      <c r="D30" s="10">
        <f>(F9)</f>
        <v>260000</v>
      </c>
      <c r="E30" s="10">
        <f>(F9)</f>
        <v>260000</v>
      </c>
      <c r="F30" s="59">
        <f>(F9)</f>
        <v>260000</v>
      </c>
    </row>
    <row r="31" spans="1:6" x14ac:dyDescent="0.25">
      <c r="A31" s="53"/>
      <c r="B31" s="3" t="s">
        <v>35</v>
      </c>
      <c r="C31" s="4"/>
      <c r="D31" s="10">
        <f>(D30+D32+D33)*(28.8%)</f>
        <v>89436.672000000006</v>
      </c>
      <c r="E31" s="10">
        <f>(E30+E32+E33)*(28.8%)</f>
        <v>89436.672000000006</v>
      </c>
      <c r="F31" s="59">
        <v>0</v>
      </c>
    </row>
    <row r="32" spans="1:6" x14ac:dyDescent="0.25">
      <c r="A32" s="53"/>
      <c r="B32" s="3" t="s">
        <v>33</v>
      </c>
      <c r="C32" s="4"/>
      <c r="D32" s="10">
        <f>(D30*11.11%)</f>
        <v>28885.999999999996</v>
      </c>
      <c r="E32" s="10">
        <f>(E30*11.11%)</f>
        <v>28885.999999999996</v>
      </c>
      <c r="F32" s="59">
        <f>(F30*11.11%)</f>
        <v>28885.999999999996</v>
      </c>
    </row>
    <row r="33" spans="1:10" x14ac:dyDescent="0.25">
      <c r="A33" s="53"/>
      <c r="B33" s="3" t="s">
        <v>34</v>
      </c>
      <c r="C33" s="4"/>
      <c r="D33" s="10">
        <f>(D30*8.33%)</f>
        <v>21658</v>
      </c>
      <c r="E33" s="10">
        <f>(E30*8.33%)</f>
        <v>21658</v>
      </c>
      <c r="F33" s="59">
        <f>(F30*8.33%)</f>
        <v>21658</v>
      </c>
    </row>
    <row r="34" spans="1:10" x14ac:dyDescent="0.25">
      <c r="A34" s="53"/>
      <c r="B34" s="3" t="s">
        <v>21</v>
      </c>
      <c r="C34" s="4"/>
      <c r="D34" s="10">
        <v>12120</v>
      </c>
      <c r="E34" s="10">
        <v>12120</v>
      </c>
      <c r="F34" s="59">
        <v>12120</v>
      </c>
    </row>
    <row r="35" spans="1:10" x14ac:dyDescent="0.25">
      <c r="A35" s="53"/>
      <c r="B35" s="3" t="s">
        <v>32</v>
      </c>
      <c r="C35" s="4"/>
      <c r="D35" s="10">
        <f>(D30+D32+D33)*(8%)</f>
        <v>24843.52</v>
      </c>
      <c r="E35" s="10">
        <f>(E30+E32+E33)*(8%)</f>
        <v>24843.52</v>
      </c>
      <c r="F35" s="59">
        <f>(F30+F32+F33)*(8%)</f>
        <v>24843.52</v>
      </c>
    </row>
    <row r="36" spans="1:10" x14ac:dyDescent="0.25">
      <c r="A36" s="53"/>
      <c r="B36" s="3" t="s">
        <v>22</v>
      </c>
      <c r="C36" s="4"/>
      <c r="D36" s="10">
        <f>(D34*20%)</f>
        <v>2424</v>
      </c>
      <c r="E36" s="10">
        <f>(E34*20%)</f>
        <v>2424</v>
      </c>
      <c r="F36" s="59">
        <f>(F34*11%)</f>
        <v>1333.2</v>
      </c>
    </row>
    <row r="37" spans="1:10" x14ac:dyDescent="0.25">
      <c r="A37" s="57"/>
      <c r="B37" s="15" t="s">
        <v>14</v>
      </c>
      <c r="C37" s="16"/>
      <c r="D37" s="17">
        <f>SUM(D30:D36)</f>
        <v>439368.19200000004</v>
      </c>
      <c r="E37" s="17">
        <f>SUM(E30:E36)</f>
        <v>439368.19200000004</v>
      </c>
      <c r="F37" s="60">
        <f>SUM(F30:F36)</f>
        <v>348840.72000000003</v>
      </c>
    </row>
    <row r="38" spans="1:10" x14ac:dyDescent="0.25">
      <c r="A38" s="53"/>
      <c r="B38" s="5" t="s">
        <v>24</v>
      </c>
      <c r="C38" s="6"/>
      <c r="D38" s="11"/>
      <c r="E38" s="11"/>
      <c r="F38" s="34"/>
    </row>
    <row r="39" spans="1:10" x14ac:dyDescent="0.25">
      <c r="A39" s="61"/>
      <c r="B39" s="3" t="s">
        <v>29</v>
      </c>
      <c r="C39" s="25" t="s">
        <v>6</v>
      </c>
      <c r="D39" s="10">
        <f>(D11*10%)</f>
        <v>100175.70000000001</v>
      </c>
      <c r="E39" s="10">
        <f>(E11*10%)</f>
        <v>100175.70000000001</v>
      </c>
      <c r="F39" s="62">
        <f>(F11*10%)</f>
        <v>100175.70000000001</v>
      </c>
    </row>
    <row r="40" spans="1:10" x14ac:dyDescent="0.25">
      <c r="A40" s="61"/>
      <c r="B40" s="3" t="s">
        <v>39</v>
      </c>
      <c r="C40" s="4"/>
      <c r="D40" s="10"/>
      <c r="E40" s="10"/>
      <c r="F40" s="34"/>
    </row>
    <row r="41" spans="1:10" x14ac:dyDescent="0.25">
      <c r="A41" s="53"/>
      <c r="B41" s="5" t="s">
        <v>15</v>
      </c>
      <c r="C41" s="6"/>
      <c r="D41" s="11">
        <f>SUM(D39:D40)</f>
        <v>100175.70000000001</v>
      </c>
      <c r="E41" s="11">
        <f>SUM(E39:E40)</f>
        <v>100175.70000000001</v>
      </c>
      <c r="F41" s="35">
        <f>SUM(F39:F40)</f>
        <v>100175.70000000001</v>
      </c>
    </row>
    <row r="42" spans="1:10" x14ac:dyDescent="0.25">
      <c r="A42" s="63"/>
      <c r="B42" s="5" t="s">
        <v>45</v>
      </c>
      <c r="C42" s="14"/>
      <c r="D42" s="11">
        <v>6000</v>
      </c>
      <c r="E42" s="11">
        <v>6000</v>
      </c>
      <c r="F42" s="33" t="s">
        <v>6</v>
      </c>
      <c r="J42" t="s">
        <v>6</v>
      </c>
    </row>
    <row r="43" spans="1:10" x14ac:dyDescent="0.25">
      <c r="A43" s="64"/>
      <c r="B43" s="26" t="s">
        <v>17</v>
      </c>
      <c r="C43" s="27"/>
      <c r="D43" s="28">
        <f>(D14-D23+D28-D37-D41-D42)</f>
        <v>-141626.12310000003</v>
      </c>
      <c r="E43" s="28">
        <f>(E14-E23+E28-E37-E41-E42)</f>
        <v>-119687.0230000001</v>
      </c>
      <c r="F43" s="29">
        <f>(F14-F23-F37-F41)</f>
        <v>-34642.920000000042</v>
      </c>
    </row>
    <row r="44" spans="1:10" x14ac:dyDescent="0.25">
      <c r="A44" s="53"/>
      <c r="B44" s="3" t="s">
        <v>38</v>
      </c>
      <c r="C44" s="4"/>
      <c r="D44" s="10">
        <v>0</v>
      </c>
      <c r="E44" s="10">
        <v>0</v>
      </c>
      <c r="F44" s="32">
        <v>0</v>
      </c>
    </row>
    <row r="45" spans="1:10" x14ac:dyDescent="0.25">
      <c r="A45" s="53"/>
      <c r="B45" s="3" t="s">
        <v>37</v>
      </c>
      <c r="C45" s="4"/>
      <c r="D45" s="10">
        <v>0</v>
      </c>
      <c r="E45" s="10">
        <v>0</v>
      </c>
      <c r="F45" s="32">
        <v>0</v>
      </c>
    </row>
    <row r="46" spans="1:10" ht="15.75" thickBot="1" x14ac:dyDescent="0.3">
      <c r="A46" s="65"/>
      <c r="B46" s="20" t="s">
        <v>40</v>
      </c>
      <c r="C46" s="21"/>
      <c r="D46" s="22">
        <f>(D43-D44-D45)</f>
        <v>-141626.12310000003</v>
      </c>
      <c r="E46" s="22">
        <f>(E43-E44-E45)</f>
        <v>-119687.0230000001</v>
      </c>
      <c r="F46" s="23">
        <f>(F43-F44-F45)</f>
        <v>-34642.920000000042</v>
      </c>
    </row>
    <row r="47" spans="1:10" ht="15.75" thickBot="1" x14ac:dyDescent="0.3">
      <c r="A47" s="74" t="s">
        <v>18</v>
      </c>
      <c r="B47" s="75"/>
      <c r="C47" s="76"/>
      <c r="D47" s="36">
        <f>(D46*100/D11)</f>
        <v>-14.137772244167001</v>
      </c>
      <c r="E47" s="36">
        <f>(E46*100/E11)</f>
        <v>-11.947710173225653</v>
      </c>
      <c r="F47" s="37">
        <f>(F46*100/F11)</f>
        <v>-3.4582159146379854</v>
      </c>
    </row>
  </sheetData>
  <mergeCells count="10">
    <mergeCell ref="B3:F3"/>
    <mergeCell ref="B1:F1"/>
    <mergeCell ref="A47:C47"/>
    <mergeCell ref="A2:F2"/>
    <mergeCell ref="D4:E4"/>
    <mergeCell ref="D5:E5"/>
    <mergeCell ref="D7:E7"/>
    <mergeCell ref="D9:E9"/>
    <mergeCell ref="D6:E6"/>
    <mergeCell ref="D8:E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Rubens</cp:lastModifiedBy>
  <cp:lastPrinted>2022-11-24T13:16:36Z</cp:lastPrinted>
  <dcterms:created xsi:type="dcterms:W3CDTF">2016-11-11T11:49:51Z</dcterms:created>
  <dcterms:modified xsi:type="dcterms:W3CDTF">2022-12-06T11:30:21Z</dcterms:modified>
</cp:coreProperties>
</file>